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olució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<sst xmlns="http://schemas.openxmlformats.org/spreadsheetml/2006/main" count="42" uniqueCount="38">
  <si>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t>Componente</t>
  </si>
  <si>
    <r>
      <t>F</t>
    </r>
    <r>
      <rPr>
        <vertAlign val="subscript"/>
        <sz val="10"/>
        <rFont val="Arial"/>
        <family val="2"/>
      </rPr>
      <t>i</t>
    </r>
  </si>
  <si>
    <r>
      <t>D</t>
    </r>
    <r>
      <rPr>
        <vertAlign val="subscript"/>
        <sz val="10"/>
        <rFont val="Arial"/>
        <family val="2"/>
      </rPr>
      <t>i</t>
    </r>
  </si>
  <si>
    <r>
      <t>W</t>
    </r>
    <r>
      <rPr>
        <vertAlign val="subscript"/>
        <sz val="10"/>
        <rFont val="Arial"/>
        <family val="2"/>
      </rPr>
      <t>i</t>
    </r>
  </si>
  <si>
    <r>
      <t>a</t>
    </r>
    <r>
      <rPr>
        <vertAlign val="subscript"/>
        <sz val="10"/>
        <rFont val="Arial"/>
        <family val="2"/>
      </rPr>
      <t>i</t>
    </r>
  </si>
  <si>
    <t>Restricciones (solamente 1 para cada clave)</t>
  </si>
  <si>
    <t>Versión 1.0 (Septiembre 2000)</t>
  </si>
  <si>
    <r>
      <t>b</t>
    </r>
    <r>
      <rPr>
        <sz val="10"/>
        <rFont val="Arial"/>
        <family val="0"/>
      </rPr>
      <t>=</t>
    </r>
  </si>
  <si>
    <t>C1</t>
  </si>
  <si>
    <t>C2</t>
  </si>
  <si>
    <t>C3</t>
  </si>
  <si>
    <t>n-C4</t>
  </si>
  <si>
    <t>n-C5</t>
  </si>
  <si>
    <r>
      <t>Antoine A</t>
    </r>
    <r>
      <rPr>
        <vertAlign val="subscript"/>
        <sz val="10"/>
        <rFont val="Arial"/>
        <family val="2"/>
      </rPr>
      <t>i</t>
    </r>
  </si>
  <si>
    <r>
      <t>Antoine B</t>
    </r>
    <r>
      <rPr>
        <vertAlign val="subscript"/>
        <sz val="10"/>
        <rFont val="Arial"/>
        <family val="2"/>
      </rPr>
      <t>i</t>
    </r>
  </si>
  <si>
    <r>
      <t>Antoine C</t>
    </r>
    <r>
      <rPr>
        <vertAlign val="subscript"/>
        <sz val="10"/>
        <rFont val="Arial"/>
        <family val="2"/>
      </rPr>
      <t>i</t>
    </r>
  </si>
  <si>
    <r>
      <t>P</t>
    </r>
    <r>
      <rPr>
        <vertAlign val="subscript"/>
        <sz val="10"/>
        <rFont val="Arial"/>
        <family val="2"/>
      </rPr>
      <t>Ci</t>
    </r>
  </si>
  <si>
    <r>
      <t>z</t>
    </r>
    <r>
      <rPr>
        <vertAlign val="subscript"/>
        <sz val="10"/>
        <rFont val="Arial"/>
        <family val="2"/>
      </rPr>
      <t>i</t>
    </r>
  </si>
  <si>
    <r>
      <t>P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sat</t>
    </r>
  </si>
  <si>
    <r>
      <t>K</t>
    </r>
    <r>
      <rPr>
        <vertAlign val="subscript"/>
        <sz val="10"/>
        <rFont val="Arial"/>
        <family val="2"/>
      </rPr>
      <t>i</t>
    </r>
  </si>
  <si>
    <t>T (K)=</t>
  </si>
  <si>
    <t>P (Pa)=</t>
  </si>
  <si>
    <t>Constantes de Antoine sacadas de Henley y Seader y puestas en SI</t>
  </si>
  <si>
    <t>i-C4</t>
  </si>
  <si>
    <t>i-C5</t>
  </si>
  <si>
    <t>Clave liviana</t>
  </si>
  <si>
    <t>Clave pesada</t>
  </si>
  <si>
    <t>Flash de la alimentación</t>
  </si>
  <si>
    <t>Distribución de Shiras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</si>
  <si>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iF</t>
    </r>
  </si>
  <si>
    <r>
      <t>(D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/L</t>
    </r>
    <r>
      <rPr>
        <vertAlign val="subscript"/>
        <sz val="10"/>
        <rFont val="Arial"/>
        <family val="2"/>
      </rPr>
      <t>iF</t>
    </r>
    <r>
      <rPr>
        <sz val="10"/>
        <rFont val="Arial"/>
        <family val="2"/>
      </rPr>
      <t>)*L</t>
    </r>
    <r>
      <rPr>
        <vertAlign val="subscript"/>
        <sz val="10"/>
        <rFont val="Arial"/>
        <family val="2"/>
      </rPr>
      <t>iF</t>
    </r>
  </si>
  <si>
    <r>
      <t>x</t>
    </r>
    <r>
      <rPr>
        <vertAlign val="subscript"/>
        <sz val="10"/>
        <rFont val="Arial"/>
        <family val="2"/>
      </rPr>
      <t>i,D</t>
    </r>
  </si>
  <si>
    <r>
      <t>x</t>
    </r>
    <r>
      <rPr>
        <vertAlign val="subscript"/>
        <sz val="10"/>
        <rFont val="Arial"/>
        <family val="2"/>
      </rPr>
      <t>i,W</t>
    </r>
  </si>
  <si>
    <r>
      <t>x</t>
    </r>
    <r>
      <rPr>
        <vertAlign val="subscript"/>
        <sz val="10"/>
        <rFont val="Arial"/>
        <family val="2"/>
      </rPr>
      <t>i,F</t>
    </r>
  </si>
  <si>
    <r>
      <t>y</t>
    </r>
    <r>
      <rPr>
        <vertAlign val="subscript"/>
        <sz val="10"/>
        <rFont val="Arial"/>
        <family val="2"/>
      </rPr>
      <t>i,F</t>
    </r>
  </si>
  <si>
    <r>
      <t>L</t>
    </r>
    <r>
      <rPr>
        <vertAlign val="subscript"/>
        <sz val="10"/>
        <rFont val="Arial"/>
        <family val="2"/>
      </rPr>
      <t>i,F</t>
    </r>
  </si>
  <si>
    <r>
      <t>V</t>
    </r>
    <r>
      <rPr>
        <vertAlign val="subscript"/>
        <sz val="10"/>
        <rFont val="Arial"/>
        <family val="2"/>
      </rPr>
      <t>i,F</t>
    </r>
  </si>
  <si>
    <t>Distribución a reflujo mínimo por el método de Shiras</t>
  </si>
</sst>
</file>

<file path=xl/styles.xml><?xml version="1.0" encoding="utf-8"?>
<styleSheet xmlns="http://schemas.openxmlformats.org/spreadsheetml/2006/main">
  <numFmts count="1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44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5" xfId="51" applyFont="1" applyFill="1" applyBorder="1" applyAlignment="1">
      <alignment horizontal="center" wrapText="1"/>
      <protection/>
    </xf>
    <xf numFmtId="172" fontId="2" fillId="0" borderId="26" xfId="51" applyNumberFormat="1" applyFont="1" applyFill="1" applyBorder="1" applyAlignment="1">
      <alignment horizontal="center" wrapText="1"/>
      <protection/>
    </xf>
    <xf numFmtId="173" fontId="2" fillId="0" borderId="27" xfId="51" applyNumberFormat="1" applyFont="1" applyFill="1" applyBorder="1" applyAlignment="1">
      <alignment horizontal="center" wrapText="1"/>
      <protection/>
    </xf>
    <xf numFmtId="1" fontId="2" fillId="0" borderId="10" xfId="51" applyNumberFormat="1" applyFont="1" applyFill="1" applyBorder="1" applyAlignment="1">
      <alignment horizontal="center" wrapText="1"/>
      <protection/>
    </xf>
    <xf numFmtId="0" fontId="2" fillId="0" borderId="28" xfId="51" applyFont="1" applyFill="1" applyBorder="1" applyAlignment="1">
      <alignment horizontal="center" wrapText="1"/>
      <protection/>
    </xf>
    <xf numFmtId="172" fontId="2" fillId="0" borderId="29" xfId="51" applyNumberFormat="1" applyFont="1" applyFill="1" applyBorder="1" applyAlignment="1">
      <alignment horizontal="center" wrapText="1"/>
      <protection/>
    </xf>
    <xf numFmtId="173" fontId="2" fillId="0" borderId="30" xfId="51" applyNumberFormat="1" applyFont="1" applyFill="1" applyBorder="1" applyAlignment="1">
      <alignment horizontal="center" wrapText="1"/>
      <protection/>
    </xf>
    <xf numFmtId="1" fontId="2" fillId="0" borderId="11" xfId="0" applyNumberFormat="1" applyFont="1" applyBorder="1" applyAlignment="1">
      <alignment horizontal="center"/>
    </xf>
    <xf numFmtId="0" fontId="2" fillId="0" borderId="31" xfId="51" applyFont="1" applyFill="1" applyBorder="1" applyAlignment="1">
      <alignment horizontal="center" wrapText="1"/>
      <protection/>
    </xf>
    <xf numFmtId="172" fontId="2" fillId="0" borderId="32" xfId="51" applyNumberFormat="1" applyFont="1" applyFill="1" applyBorder="1" applyAlignment="1">
      <alignment horizontal="center" wrapText="1"/>
      <protection/>
    </xf>
    <xf numFmtId="173" fontId="2" fillId="0" borderId="33" xfId="51" applyNumberFormat="1" applyFont="1" applyFill="1" applyBorder="1" applyAlignment="1">
      <alignment horizontal="center" wrapText="1"/>
      <protection/>
    </xf>
    <xf numFmtId="1" fontId="2" fillId="0" borderId="12" xfId="0" applyNumberFormat="1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5" borderId="28" xfId="51" applyFont="1" applyFill="1" applyBorder="1" applyAlignment="1">
      <alignment horizontal="center" wrapText="1"/>
      <protection/>
    </xf>
    <xf numFmtId="172" fontId="2" fillId="35" borderId="29" xfId="51" applyNumberFormat="1" applyFont="1" applyFill="1" applyBorder="1" applyAlignment="1">
      <alignment horizontal="center" wrapText="1"/>
      <protection/>
    </xf>
    <xf numFmtId="173" fontId="2" fillId="35" borderId="30" xfId="51" applyNumberFormat="1" applyFont="1" applyFill="1" applyBorder="1" applyAlignment="1">
      <alignment horizontal="center" wrapText="1"/>
      <protection/>
    </xf>
    <xf numFmtId="1" fontId="2" fillId="35" borderId="34" xfId="51" applyNumberFormat="1" applyFont="1" applyFill="1" applyBorder="1" applyAlignment="1">
      <alignment horizontal="center" wrapText="1"/>
      <protection/>
    </xf>
    <xf numFmtId="0" fontId="0" fillId="33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6" borderId="28" xfId="51" applyFont="1" applyFill="1" applyBorder="1" applyAlignment="1">
      <alignment horizontal="center" wrapText="1"/>
      <protection/>
    </xf>
    <xf numFmtId="172" fontId="2" fillId="36" borderId="29" xfId="51" applyNumberFormat="1" applyFont="1" applyFill="1" applyBorder="1" applyAlignment="1">
      <alignment horizontal="center" wrapText="1"/>
      <protection/>
    </xf>
    <xf numFmtId="173" fontId="2" fillId="36" borderId="30" xfId="51" applyNumberFormat="1" applyFont="1" applyFill="1" applyBorder="1" applyAlignment="1">
      <alignment horizontal="center" wrapText="1"/>
      <protection/>
    </xf>
    <xf numFmtId="1" fontId="2" fillId="34" borderId="11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heet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12.00390625" style="0" bestFit="1" customWidth="1"/>
    <col min="5" max="5" width="12.421875" style="0" bestFit="1" customWidth="1"/>
    <col min="6" max="6" width="12.00390625" style="0" bestFit="1" customWidth="1"/>
    <col min="7" max="7" width="12.57421875" style="0" bestFit="1" customWidth="1"/>
    <col min="8" max="8" width="11.28125" style="0" customWidth="1"/>
    <col min="9" max="9" width="11.00390625" style="0" customWidth="1"/>
    <col min="10" max="10" width="11.28125" style="0" customWidth="1"/>
    <col min="11" max="13" width="9.140625" style="0" customWidth="1"/>
    <col min="14" max="14" width="12.421875" style="0" bestFit="1" customWidth="1"/>
  </cols>
  <sheetData>
    <row r="1" ht="18">
      <c r="A1" s="29" t="s">
        <v>37</v>
      </c>
    </row>
    <row r="2" ht="12.75">
      <c r="A2" s="30"/>
    </row>
    <row r="3" ht="12.75">
      <c r="A3" s="30" t="s">
        <v>6</v>
      </c>
    </row>
    <row r="4" ht="13.5" thickBot="1"/>
    <row r="5" spans="1:4" ht="13.5" thickBot="1">
      <c r="A5" s="5" t="s">
        <v>20</v>
      </c>
      <c r="B5" s="5" t="s">
        <v>21</v>
      </c>
      <c r="D5" t="s">
        <v>22</v>
      </c>
    </row>
    <row r="6" spans="1:2" ht="13.5" thickBot="1">
      <c r="A6" s="70">
        <v>235</v>
      </c>
      <c r="B6" s="70">
        <v>101325</v>
      </c>
    </row>
    <row r="7" spans="1:2" ht="13.5" thickBot="1">
      <c r="A7" s="1"/>
      <c r="B7" s="1"/>
    </row>
    <row r="8" spans="2:11" ht="16.5" thickBot="1">
      <c r="B8" s="14" t="s">
        <v>0</v>
      </c>
      <c r="C8" s="5" t="s">
        <v>1</v>
      </c>
      <c r="D8" s="6" t="s">
        <v>13</v>
      </c>
      <c r="E8" s="18" t="s">
        <v>14</v>
      </c>
      <c r="F8" s="7" t="s">
        <v>15</v>
      </c>
      <c r="G8" s="5" t="s">
        <v>16</v>
      </c>
      <c r="H8" s="5" t="s">
        <v>17</v>
      </c>
      <c r="I8" s="6" t="s">
        <v>18</v>
      </c>
      <c r="J8" s="18" t="s">
        <v>19</v>
      </c>
      <c r="K8" s="78" t="s">
        <v>4</v>
      </c>
    </row>
    <row r="9" spans="1:11" ht="12.75">
      <c r="A9" s="2">
        <v>1</v>
      </c>
      <c r="B9" s="15" t="s">
        <v>8</v>
      </c>
      <c r="C9" s="26">
        <v>20</v>
      </c>
      <c r="D9" s="31">
        <v>5.14135</v>
      </c>
      <c r="E9" s="32">
        <v>968.132</v>
      </c>
      <c r="F9" s="33">
        <v>-3.72</v>
      </c>
      <c r="G9" s="34">
        <v>4640860</v>
      </c>
      <c r="H9" s="11">
        <f aca="true" t="shared" si="0" ref="H9:H15">C9/$C$16</f>
        <v>0.04</v>
      </c>
      <c r="I9" s="8">
        <f aca="true" t="shared" si="1" ref="I9:I15">PsatAntoine($A$6,D9,E9,F9,G9)</f>
        <v>12064605.279423485</v>
      </c>
      <c r="J9" s="19">
        <f>I9/$B$6</f>
        <v>119.06839654007881</v>
      </c>
      <c r="K9" s="9">
        <f aca="true" t="shared" si="2" ref="K9:K15">J9/$J$14</f>
        <v>2506.677374729431</v>
      </c>
    </row>
    <row r="10" spans="1:11" ht="12.75">
      <c r="A10" s="45">
        <v>2</v>
      </c>
      <c r="B10" s="46" t="s">
        <v>9</v>
      </c>
      <c r="C10" s="47">
        <v>80</v>
      </c>
      <c r="D10" s="48">
        <v>5</v>
      </c>
      <c r="E10" s="49">
        <v>1581.67</v>
      </c>
      <c r="F10" s="50">
        <v>-14.2611</v>
      </c>
      <c r="G10" s="51">
        <v>4888380</v>
      </c>
      <c r="H10" s="43">
        <f t="shared" si="0"/>
        <v>0.16</v>
      </c>
      <c r="I10" s="52">
        <f t="shared" si="1"/>
        <v>560748.7425313626</v>
      </c>
      <c r="J10" s="62">
        <f aca="true" t="shared" si="3" ref="J10:J15">I10/$B$6</f>
        <v>5.534159807859488</v>
      </c>
      <c r="K10" s="43">
        <f t="shared" si="2"/>
        <v>116.50743254805548</v>
      </c>
    </row>
    <row r="11" spans="1:11" ht="12.75">
      <c r="A11" s="3">
        <v>3</v>
      </c>
      <c r="B11" s="16" t="s">
        <v>10</v>
      </c>
      <c r="C11" s="27">
        <v>120</v>
      </c>
      <c r="D11" s="35">
        <v>5.353418</v>
      </c>
      <c r="E11" s="36">
        <v>1872.82</v>
      </c>
      <c r="F11" s="37">
        <v>-25.1011</v>
      </c>
      <c r="G11" s="38">
        <v>4256820</v>
      </c>
      <c r="H11" s="11">
        <f t="shared" si="0"/>
        <v>0.24</v>
      </c>
      <c r="I11" s="10">
        <f t="shared" si="1"/>
        <v>119966.1555296802</v>
      </c>
      <c r="J11" s="20">
        <f t="shared" si="3"/>
        <v>1.1839739011071324</v>
      </c>
      <c r="K11" s="11">
        <f t="shared" si="2"/>
        <v>24.925510684746687</v>
      </c>
    </row>
    <row r="12" spans="1:11" ht="12.75">
      <c r="A12" s="3">
        <v>4</v>
      </c>
      <c r="B12" s="16" t="s">
        <v>23</v>
      </c>
      <c r="C12" s="27">
        <v>140</v>
      </c>
      <c r="D12" s="35">
        <v>5.611805</v>
      </c>
      <c r="E12" s="36">
        <v>2150.23</v>
      </c>
      <c r="F12" s="37">
        <v>-27.6228</v>
      </c>
      <c r="G12" s="38">
        <v>3648020</v>
      </c>
      <c r="H12" s="11">
        <f t="shared" si="0"/>
        <v>0.28</v>
      </c>
      <c r="I12" s="10">
        <f t="shared" si="1"/>
        <v>31344.987025046903</v>
      </c>
      <c r="J12" s="20">
        <f t="shared" si="3"/>
        <v>0.3093509698993033</v>
      </c>
      <c r="K12" s="11">
        <f t="shared" si="2"/>
        <v>6.512585200021335</v>
      </c>
    </row>
    <row r="13" spans="1:11" ht="12.75">
      <c r="A13" s="1">
        <v>5</v>
      </c>
      <c r="B13" s="16" t="s">
        <v>11</v>
      </c>
      <c r="C13" s="27">
        <v>70</v>
      </c>
      <c r="D13" s="35">
        <v>5.741624</v>
      </c>
      <c r="E13" s="36">
        <v>2292.44</v>
      </c>
      <c r="F13" s="37">
        <v>-27.8623</v>
      </c>
      <c r="G13" s="38">
        <v>3796940</v>
      </c>
      <c r="H13" s="11">
        <f t="shared" si="0"/>
        <v>0.14</v>
      </c>
      <c r="I13" s="10">
        <f t="shared" si="1"/>
        <v>18473.68890145286</v>
      </c>
      <c r="J13" s="20">
        <f t="shared" si="3"/>
        <v>0.18232113398917207</v>
      </c>
      <c r="K13" s="11">
        <f t="shared" si="2"/>
        <v>3.838300294502045</v>
      </c>
    </row>
    <row r="14" spans="1:11" ht="12.75">
      <c r="A14" s="53">
        <v>6</v>
      </c>
      <c r="B14" s="54" t="s">
        <v>24</v>
      </c>
      <c r="C14" s="55">
        <v>50</v>
      </c>
      <c r="D14" s="56">
        <v>5.49978</v>
      </c>
      <c r="E14" s="57">
        <v>2345.09</v>
      </c>
      <c r="F14" s="58">
        <v>-40.2128</v>
      </c>
      <c r="G14" s="59">
        <v>3330170</v>
      </c>
      <c r="H14" s="44">
        <f t="shared" si="0"/>
        <v>0.1</v>
      </c>
      <c r="I14" s="60">
        <f t="shared" si="1"/>
        <v>4812.986865023158</v>
      </c>
      <c r="J14" s="63">
        <f t="shared" si="3"/>
        <v>0.04750048719489917</v>
      </c>
      <c r="K14" s="44">
        <f t="shared" si="2"/>
        <v>1</v>
      </c>
    </row>
    <row r="15" spans="1:11" ht="13.5" thickBot="1">
      <c r="A15" s="4">
        <v>7</v>
      </c>
      <c r="B15" s="17" t="s">
        <v>12</v>
      </c>
      <c r="C15" s="28">
        <v>20</v>
      </c>
      <c r="D15" s="39">
        <v>5.853654</v>
      </c>
      <c r="E15" s="40">
        <v>2554.6</v>
      </c>
      <c r="F15" s="41">
        <v>-36.2525</v>
      </c>
      <c r="G15" s="42">
        <v>3374980</v>
      </c>
      <c r="H15" s="13">
        <f t="shared" si="0"/>
        <v>0.04</v>
      </c>
      <c r="I15" s="12">
        <f t="shared" si="1"/>
        <v>3078.0727322466255</v>
      </c>
      <c r="J15" s="21">
        <f t="shared" si="3"/>
        <v>0.030378215960983227</v>
      </c>
      <c r="K15" s="13">
        <f t="shared" si="2"/>
        <v>0.6395348291131925</v>
      </c>
    </row>
    <row r="16" ht="13.5" thickBot="1">
      <c r="C16" s="5">
        <f>SUM(C9:C15)</f>
        <v>500</v>
      </c>
    </row>
    <row r="18" ht="13.5" thickBot="1">
      <c r="A18" t="s">
        <v>5</v>
      </c>
    </row>
    <row r="19" spans="2:6" ht="16.5" thickBot="1">
      <c r="B19" s="1"/>
      <c r="C19" s="6" t="s">
        <v>2</v>
      </c>
      <c r="D19" s="7" t="s">
        <v>3</v>
      </c>
      <c r="E19" s="6" t="s">
        <v>31</v>
      </c>
      <c r="F19" s="7" t="s">
        <v>32</v>
      </c>
    </row>
    <row r="20" spans="1:6" ht="12.75">
      <c r="A20" t="s">
        <v>25</v>
      </c>
      <c r="B20" s="26">
        <v>2</v>
      </c>
      <c r="C20" s="22"/>
      <c r="D20" s="24">
        <v>0.05</v>
      </c>
      <c r="E20" s="22"/>
      <c r="F20" s="24"/>
    </row>
    <row r="21" spans="1:6" ht="13.5" thickBot="1">
      <c r="A21" t="s">
        <v>26</v>
      </c>
      <c r="B21" s="28">
        <v>6</v>
      </c>
      <c r="C21" s="25">
        <v>0.05</v>
      </c>
      <c r="D21" s="23"/>
      <c r="E21" s="25"/>
      <c r="F21" s="23"/>
    </row>
    <row r="23" ht="12.75">
      <c r="A23" t="s">
        <v>27</v>
      </c>
    </row>
    <row r="24" ht="13.5" thickBot="1"/>
    <row r="25" spans="2:5" ht="13.5" thickBot="1">
      <c r="B25" s="75"/>
      <c r="C25" s="61" t="s">
        <v>7</v>
      </c>
      <c r="D25" s="76">
        <f>Rachfordrice(H9:H15,J9:J15)</f>
        <v>0.2412409254652005</v>
      </c>
      <c r="E25" s="77"/>
    </row>
    <row r="26" spans="2:5" ht="16.5" thickBot="1">
      <c r="B26" s="12" t="s">
        <v>33</v>
      </c>
      <c r="C26" s="13" t="s">
        <v>34</v>
      </c>
      <c r="D26" s="12" t="s">
        <v>35</v>
      </c>
      <c r="E26" s="13" t="s">
        <v>36</v>
      </c>
    </row>
    <row r="27" spans="1:5" ht="12.75">
      <c r="A27" s="2">
        <f>A9</f>
        <v>1</v>
      </c>
      <c r="B27" s="64">
        <f aca="true" t="shared" si="4" ref="B27:B33">H9/($D$25*(J9-1)+1)</f>
        <v>0.001356717294318712</v>
      </c>
      <c r="C27" s="65">
        <f aca="true" t="shared" si="5" ref="C27:C33">B27*J9</f>
        <v>0.16154215279272321</v>
      </c>
      <c r="D27" s="64">
        <f aca="true" t="shared" si="6" ref="D27:D33">B27*$C$16*(1-$D$25)</f>
        <v>0.5147107793213116</v>
      </c>
      <c r="E27" s="65">
        <f aca="true" t="shared" si="7" ref="E27:E33">C27*$C$16*$D$25</f>
        <v>19.485289220678688</v>
      </c>
    </row>
    <row r="28" spans="1:5" ht="12.75">
      <c r="A28" s="45">
        <f aca="true" t="shared" si="8" ref="A28:A33">A10</f>
        <v>2</v>
      </c>
      <c r="B28" s="71">
        <f t="shared" si="4"/>
        <v>0.07641517653610011</v>
      </c>
      <c r="C28" s="72">
        <f t="shared" si="5"/>
        <v>0.4228937986965726</v>
      </c>
      <c r="D28" s="71">
        <f t="shared" si="6"/>
        <v>28.99035431447232</v>
      </c>
      <c r="E28" s="72">
        <f t="shared" si="7"/>
        <v>51.009645685527694</v>
      </c>
    </row>
    <row r="29" spans="1:5" ht="12.75">
      <c r="A29" s="3">
        <f t="shared" si="8"/>
        <v>3</v>
      </c>
      <c r="B29" s="66">
        <f t="shared" si="4"/>
        <v>0.22980096568971747</v>
      </c>
      <c r="C29" s="67">
        <f t="shared" si="5"/>
        <v>0.27207834582584106</v>
      </c>
      <c r="D29" s="66">
        <f t="shared" si="6"/>
        <v>87.18178402696662</v>
      </c>
      <c r="E29" s="67">
        <f t="shared" si="7"/>
        <v>32.81821597303338</v>
      </c>
    </row>
    <row r="30" spans="1:5" ht="12.75">
      <c r="A30" s="3">
        <f t="shared" si="8"/>
        <v>4</v>
      </c>
      <c r="B30" s="66">
        <f t="shared" si="4"/>
        <v>0.3359782868763168</v>
      </c>
      <c r="C30" s="67">
        <f t="shared" si="5"/>
        <v>0.10393520891029497</v>
      </c>
      <c r="D30" s="66">
        <f t="shared" si="6"/>
        <v>127.46328700703076</v>
      </c>
      <c r="E30" s="67">
        <f t="shared" si="7"/>
        <v>12.536712992969255</v>
      </c>
    </row>
    <row r="31" spans="1:5" ht="12.75">
      <c r="A31" s="1">
        <f t="shared" si="8"/>
        <v>5</v>
      </c>
      <c r="B31" s="66">
        <f t="shared" si="4"/>
        <v>0.1744021508156349</v>
      </c>
      <c r="C31" s="67">
        <f t="shared" si="5"/>
        <v>0.031797197906857165</v>
      </c>
      <c r="D31" s="66">
        <f t="shared" si="6"/>
        <v>66.16460727487484</v>
      </c>
      <c r="E31" s="67">
        <f t="shared" si="7"/>
        <v>3.8353927251251796</v>
      </c>
    </row>
    <row r="32" spans="1:5" ht="12.75">
      <c r="A32" s="53">
        <f t="shared" si="8"/>
        <v>6</v>
      </c>
      <c r="B32" s="73">
        <f t="shared" si="4"/>
        <v>0.12983334892111326</v>
      </c>
      <c r="C32" s="74">
        <f t="shared" si="5"/>
        <v>0.006167147327898216</v>
      </c>
      <c r="D32" s="73">
        <f t="shared" si="6"/>
        <v>49.25611583556881</v>
      </c>
      <c r="E32" s="74">
        <f t="shared" si="7"/>
        <v>0.743884164431202</v>
      </c>
    </row>
    <row r="33" spans="1:5" ht="13.5" thickBot="1">
      <c r="A33" s="4">
        <f t="shared" si="8"/>
        <v>7</v>
      </c>
      <c r="B33" s="68">
        <f t="shared" si="4"/>
        <v>0.05221335386679883</v>
      </c>
      <c r="C33" s="69">
        <f t="shared" si="5"/>
        <v>0.0015861485398128536</v>
      </c>
      <c r="D33" s="68">
        <f t="shared" si="6"/>
        <v>19.80867802916514</v>
      </c>
      <c r="E33" s="69">
        <f t="shared" si="7"/>
        <v>0.19132197083486463</v>
      </c>
    </row>
    <row r="34" spans="2:5" ht="13.5" thickBot="1">
      <c r="B34" s="6">
        <f>SUM(B27:B33)</f>
        <v>1.0000000000000002</v>
      </c>
      <c r="C34" s="7">
        <f>SUM(C27:C33)</f>
        <v>1.0000000000000002</v>
      </c>
      <c r="D34" s="6">
        <f>SUM(D27:D33)</f>
        <v>379.3795372673998</v>
      </c>
      <c r="E34" s="7">
        <f>SUM(E27:E33)</f>
        <v>120.62046273260027</v>
      </c>
    </row>
    <row r="36" ht="12.75">
      <c r="A36" t="s">
        <v>28</v>
      </c>
    </row>
    <row r="37" ht="13.5" thickBot="1"/>
    <row r="38" spans="2:7" ht="16.5" thickBot="1">
      <c r="B38" s="6" t="s">
        <v>29</v>
      </c>
      <c r="C38" s="7" t="s">
        <v>30</v>
      </c>
      <c r="D38" s="6" t="s">
        <v>2</v>
      </c>
      <c r="E38" s="7" t="s">
        <v>3</v>
      </c>
      <c r="F38" s="6" t="s">
        <v>31</v>
      </c>
      <c r="G38" s="7" t="s">
        <v>32</v>
      </c>
    </row>
    <row r="39" spans="1:7" ht="12.75">
      <c r="A39" s="2">
        <f>A27</f>
        <v>1</v>
      </c>
      <c r="B39" s="8">
        <f>Shiras(A39,$C$9:$C$15,$K$9:$K$15,$D$27:$D$33,$B$20:$F$20,$B$21:$F$21)</f>
        <v>59.80364459987181</v>
      </c>
      <c r="C39" s="9">
        <f aca="true" t="shared" si="9" ref="C39:C45">B39*D27</f>
        <v>30.781580518254767</v>
      </c>
      <c r="D39" s="8">
        <f aca="true" t="shared" si="10" ref="D39:D45">IF(C39&gt;C9,C9,IF(C39&lt;0,0,C39))</f>
        <v>20</v>
      </c>
      <c r="E39" s="9">
        <f aca="true" t="shared" si="11" ref="E39:E45">C9-D39</f>
        <v>0</v>
      </c>
      <c r="F39" s="8">
        <f>D39/D$46</f>
        <v>0.11674036987392467</v>
      </c>
      <c r="G39" s="9">
        <f aca="true" t="shared" si="12" ref="G39:G45">E39/E$46</f>
        <v>0</v>
      </c>
    </row>
    <row r="40" spans="1:7" ht="12.75">
      <c r="A40" s="45">
        <f aca="true" t="shared" si="13" ref="A40:A45">A28</f>
        <v>2</v>
      </c>
      <c r="B40" s="52">
        <f aca="true" t="shared" si="14" ref="B40:B45">Shiras(A40,$C$9:$C$15,$K$9:$K$15,$D$27:$D$33,$B$20:$F$20,$B$21:$F$21)</f>
        <v>2.7578138277560837</v>
      </c>
      <c r="C40" s="43">
        <f t="shared" si="9"/>
        <v>79.95</v>
      </c>
      <c r="D40" s="52">
        <f t="shared" si="10"/>
        <v>79.95</v>
      </c>
      <c r="E40" s="43">
        <f t="shared" si="11"/>
        <v>0.04999999999999716</v>
      </c>
      <c r="F40" s="52">
        <f aca="true" t="shared" si="15" ref="F40:F45">D40/D$46</f>
        <v>0.46666962857101385</v>
      </c>
      <c r="G40" s="43">
        <f t="shared" si="12"/>
        <v>0.0001521238040234998</v>
      </c>
    </row>
    <row r="41" spans="1:7" ht="12.75">
      <c r="A41" s="3">
        <f t="shared" si="13"/>
        <v>3</v>
      </c>
      <c r="B41" s="10">
        <f t="shared" si="14"/>
        <v>0.5720417099662294</v>
      </c>
      <c r="C41" s="11">
        <f t="shared" si="9"/>
        <v>49.871616812692494</v>
      </c>
      <c r="D41" s="10">
        <f t="shared" si="10"/>
        <v>49.871616812692494</v>
      </c>
      <c r="E41" s="11">
        <f t="shared" si="11"/>
        <v>70.1283831873075</v>
      </c>
      <c r="F41" s="10">
        <f t="shared" si="15"/>
        <v>0.2911015496462181</v>
      </c>
      <c r="G41" s="11">
        <f t="shared" si="12"/>
        <v>0.21336392840942942</v>
      </c>
    </row>
    <row r="42" spans="1:7" ht="12.75">
      <c r="A42" s="3">
        <f t="shared" si="13"/>
        <v>4</v>
      </c>
      <c r="B42" s="10">
        <f t="shared" si="14"/>
        <v>0.13258315403501592</v>
      </c>
      <c r="C42" s="11">
        <f t="shared" si="9"/>
        <v>16.8994846150626</v>
      </c>
      <c r="D42" s="10">
        <f t="shared" si="10"/>
        <v>16.8994846150626</v>
      </c>
      <c r="E42" s="11">
        <f t="shared" si="11"/>
        <v>123.1005153849374</v>
      </c>
      <c r="F42" s="10">
        <f t="shared" si="15"/>
        <v>0.09864260423205537</v>
      </c>
      <c r="G42" s="11">
        <f t="shared" si="12"/>
        <v>0.374530373552222</v>
      </c>
    </row>
    <row r="43" spans="1:7" ht="12.75">
      <c r="A43" s="3">
        <f t="shared" si="13"/>
        <v>5</v>
      </c>
      <c r="B43" s="10">
        <f t="shared" si="14"/>
        <v>0.06875639365937217</v>
      </c>
      <c r="C43" s="11">
        <f t="shared" si="9"/>
        <v>4.549239784109054</v>
      </c>
      <c r="D43" s="10">
        <f t="shared" si="10"/>
        <v>4.549239784109054</v>
      </c>
      <c r="E43" s="11">
        <f t="shared" si="11"/>
        <v>65.45076021589095</v>
      </c>
      <c r="F43" s="10">
        <f t="shared" si="15"/>
        <v>0.026553996752103206</v>
      </c>
      <c r="G43" s="11">
        <f t="shared" si="12"/>
        <v>0.19913237240543677</v>
      </c>
    </row>
    <row r="44" spans="1:7" ht="12.75">
      <c r="A44" s="53">
        <f t="shared" si="13"/>
        <v>6</v>
      </c>
      <c r="B44" s="60">
        <f t="shared" si="14"/>
        <v>0.0010151023715900477</v>
      </c>
      <c r="C44" s="44">
        <f t="shared" si="9"/>
        <v>0.05</v>
      </c>
      <c r="D44" s="60">
        <f t="shared" si="10"/>
        <v>0.05</v>
      </c>
      <c r="E44" s="44">
        <f t="shared" si="11"/>
        <v>49.95</v>
      </c>
      <c r="F44" s="60">
        <f t="shared" si="15"/>
        <v>0.00029185092468481165</v>
      </c>
      <c r="G44" s="44">
        <f t="shared" si="12"/>
        <v>0.15197168021948493</v>
      </c>
    </row>
    <row r="45" spans="1:7" ht="13.5" thickBot="1">
      <c r="A45" s="4">
        <f t="shared" si="13"/>
        <v>7</v>
      </c>
      <c r="B45" s="12">
        <f t="shared" si="14"/>
        <v>-0.007588066287992316</v>
      </c>
      <c r="C45" s="13">
        <f t="shared" si="9"/>
        <v>-0.15030956196280207</v>
      </c>
      <c r="D45" s="12">
        <f t="shared" si="10"/>
        <v>0</v>
      </c>
      <c r="E45" s="13">
        <f t="shared" si="11"/>
        <v>20</v>
      </c>
      <c r="F45" s="12">
        <f t="shared" si="15"/>
        <v>0</v>
      </c>
      <c r="G45" s="13">
        <f t="shared" si="12"/>
        <v>0.06084952160940338</v>
      </c>
    </row>
    <row r="46" spans="4:5" ht="13.5" thickBot="1">
      <c r="D46" s="6">
        <f>SUM(D39:D45)</f>
        <v>171.32034121186416</v>
      </c>
      <c r="E46" s="7">
        <f>SUM(E39:E45)</f>
        <v>328.67965878813584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Jean-Marie LEDANOIS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LEDANOIS</dc:creator>
  <cp:keywords/>
  <dc:description/>
  <cp:lastModifiedBy>Luffi</cp:lastModifiedBy>
  <cp:lastPrinted>2013-12-30T20:40:06Z</cp:lastPrinted>
  <dcterms:created xsi:type="dcterms:W3CDTF">2000-10-24T12:57:14Z</dcterms:created>
  <dcterms:modified xsi:type="dcterms:W3CDTF">2013-12-30T20:46:19Z</dcterms:modified>
  <cp:category/>
  <cp:version/>
  <cp:contentType/>
  <cp:contentStatus/>
</cp:coreProperties>
</file>